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Dipanshi pal\Downloads\"/>
    </mc:Choice>
  </mc:AlternateContent>
  <xr:revisionPtr revIDLastSave="0" documentId="13_ncr:1_{1CDA898D-FC21-4B65-B108-AFD9F753E08C}" xr6:coauthVersionLast="36" xr6:coauthVersionMax="47" xr10:uidLastSave="{00000000-0000-0000-0000-000000000000}"/>
  <bookViews>
    <workbookView xWindow="0" yWindow="0" windowWidth="20490" windowHeight="7425" tabRatio="500" xr2:uid="{00000000-000D-0000-FFFF-FFFF00000000}"/>
  </bookViews>
  <sheets>
    <sheet name="Detailed Budget" sheetId="1" r:id="rId1"/>
    <sheet name="Summary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" i="1" l="1"/>
  <c r="D27" i="1"/>
  <c r="D55" i="1"/>
  <c r="D54" i="1"/>
  <c r="D53" i="1"/>
  <c r="D52" i="1"/>
  <c r="D48" i="1"/>
  <c r="D47" i="1"/>
  <c r="D46" i="1"/>
  <c r="D43" i="1"/>
  <c r="D39" i="1"/>
  <c r="D37" i="1"/>
  <c r="D36" i="1"/>
  <c r="D35" i="1"/>
  <c r="D30" i="1"/>
  <c r="D26" i="1"/>
  <c r="D23" i="1"/>
  <c r="D18" i="1"/>
  <c r="D17" i="1"/>
  <c r="D16" i="1"/>
  <c r="D15" i="1"/>
  <c r="D14" i="1"/>
  <c r="D9" i="1"/>
  <c r="D8" i="1"/>
  <c r="D7" i="1"/>
  <c r="D19" i="1" l="1"/>
  <c r="D6" i="1"/>
  <c r="B14" i="2"/>
  <c r="D13" i="2"/>
  <c r="D12" i="2"/>
  <c r="D10" i="1" l="1"/>
  <c r="D9" i="2" s="1"/>
  <c r="B9" i="2"/>
  <c r="D11" i="2"/>
  <c r="B12" i="2"/>
  <c r="D14" i="2"/>
  <c r="D61" i="1"/>
  <c r="D10" i="2"/>
  <c r="D58" i="1"/>
  <c r="D59" i="1"/>
  <c r="B10" i="2"/>
  <c r="D60" i="1"/>
  <c r="B13" i="2"/>
  <c r="D62" i="1"/>
  <c r="B11" i="2"/>
  <c r="D63" i="1"/>
  <c r="D64" i="1" l="1"/>
  <c r="D15" i="2" s="1"/>
  <c r="D65" i="1" l="1"/>
  <c r="D66" i="1" s="1"/>
  <c r="B17" i="2" s="1"/>
  <c r="C14" i="2"/>
  <c r="C12" i="2"/>
  <c r="C13" i="2"/>
  <c r="C9" i="2"/>
  <c r="C10" i="2"/>
  <c r="C11" i="2"/>
  <c r="B15" i="2"/>
  <c r="D17" i="2"/>
  <c r="D4" i="2"/>
  <c r="D70" i="1"/>
  <c r="D69" i="1"/>
  <c r="B16" i="2"/>
  <c r="D16" i="2" l="1"/>
  <c r="C4" i="2"/>
  <c r="D71" i="1"/>
</calcChain>
</file>

<file path=xl/sharedStrings.xml><?xml version="1.0" encoding="utf-8"?>
<sst xmlns="http://schemas.openxmlformats.org/spreadsheetml/2006/main" count="140" uniqueCount="102">
  <si>
    <t>TRANSPORTATION SURVEY – PROJECT BUDGET</t>
  </si>
  <si>
    <t>Delhi · Mumbai · Chennai · Kolkata  |  500 HH/city  |  7 visits/HH  |  CAPI+PAPI  |  In-house team</t>
  </si>
  <si>
    <t>SECTION 1 · FIELD TEAM (MANPOWER)</t>
  </si>
  <si>
    <t>Line Item</t>
  </si>
  <si>
    <t>Basis / Unit</t>
  </si>
  <si>
    <t>Rate (₹)</t>
  </si>
  <si>
    <t>Amount (₹)</t>
  </si>
  <si>
    <t>Enumerator (metro)</t>
  </si>
  <si>
    <t>20 staff × 90 days</t>
  </si>
  <si>
    <t>Field supervisor (1/city)</t>
  </si>
  <si>
    <t>4 staff × 90 days</t>
  </si>
  <si>
    <t>City coordinator (1/city)</t>
  </si>
  <si>
    <t>4 staff × 100 days</t>
  </si>
  <si>
    <t>Data entry operator (PAPI)</t>
  </si>
  <si>
    <t>4 staff × 50 days</t>
  </si>
  <si>
    <t>SUBTOTAL – Field Team</t>
  </si>
  <si>
    <t>SECTION 2 · TRAVEL &amp; LOGISTICS</t>
  </si>
  <si>
    <t>Enumerator local travel</t>
  </si>
  <si>
    <t>Supervisor local travel</t>
  </si>
  <si>
    <t>Coordinator intercity (flights)</t>
  </si>
  <si>
    <t>4 people × 4 trips</t>
  </si>
  <si>
    <t>HQ project manager travel</t>
  </si>
  <si>
    <t>6 trips</t>
  </si>
  <si>
    <t>DEO commute allowance</t>
  </si>
  <si>
    <t>SUBTOTAL – Travel &amp; Logistics</t>
  </si>
  <si>
    <t>SECTION 3 · TECHNOLOGY (CAPI + PAPI)</t>
  </si>
  <si>
    <t>Tablet rental (Android 7")</t>
  </si>
  <si>
    <t>20 devices × 4 months</t>
  </si>
  <si>
    <t>KoBoToolbox Community license</t>
  </si>
  <si>
    <t>Free</t>
  </si>
  <si>
    <t>CAPI programming &amp; testing</t>
  </si>
  <si>
    <t>Lumpsum</t>
  </si>
  <si>
    <t>SIM/mobile data (20 devices)</t>
  </si>
  <si>
    <t>20 × 4 months</t>
  </si>
  <si>
    <t>PAPI questionnaire printing</t>
  </si>
  <si>
    <t>14,000 booklets × 28₹</t>
  </si>
  <si>
    <t>Stationery, clipboards, folders</t>
  </si>
  <si>
    <t>Monitoring dashboard (basic)</t>
  </si>
  <si>
    <t>SUBTOTAL – Technology</t>
  </si>
  <si>
    <t>SECTION 4 · SURVEY DESIGN &amp; TRAINING</t>
  </si>
  <si>
    <t>Questionnaire design (35-40 Qs)</t>
  </si>
  <si>
    <t>Sampling frame &amp; HH listing</t>
  </si>
  <si>
    <t>4 cities × 22,000</t>
  </si>
  <si>
    <t>Enumerator training (2-day)</t>
  </si>
  <si>
    <t>20 staff × 2 days</t>
  </si>
  <si>
    <t>Training venue &amp; materials</t>
  </si>
  <si>
    <t>4 cities × 5,000</t>
  </si>
  <si>
    <t>Pilot/pre-testing (50 HH)</t>
  </si>
  <si>
    <t>SUBTOTAL – Design &amp; Training</t>
  </si>
  <si>
    <t>SECTION 5 · DATA PROCESSING &amp; REPORTING</t>
  </si>
  <si>
    <t>PAPI double data entry</t>
  </si>
  <si>
    <t>14,000 forms × 15₹</t>
  </si>
  <si>
    <t>Data cleaning &amp; coding</t>
  </si>
  <si>
    <t>Data analysis (SPSS/Stata)</t>
  </si>
  <si>
    <t>Report writing (4 city + 1 consol)</t>
  </si>
  <si>
    <t>5 reports × 18,000</t>
  </si>
  <si>
    <t>Quality back-check (5% = 100 HH)</t>
  </si>
  <si>
    <t>100 HH × 450₹</t>
  </si>
  <si>
    <t>SUBTOTAL – Data &amp; Reporting</t>
  </si>
  <si>
    <t>SECTION 6 · PROJECT MANAGEMENT &amp; ADMIN</t>
  </si>
  <si>
    <t>Project manager (HQ)</t>
  </si>
  <si>
    <t>5 months × 58,000</t>
  </si>
  <si>
    <t>Office &amp; communication</t>
  </si>
  <si>
    <t>5 months × 8,000</t>
  </si>
  <si>
    <t>HH respondent incentive</t>
  </si>
  <si>
    <t>14,000 visits × 30₹</t>
  </si>
  <si>
    <t>SUBTOTAL – PM &amp; Admin</t>
  </si>
  <si>
    <t>GRAND TOTAL</t>
  </si>
  <si>
    <t>1. Field Team</t>
  </si>
  <si>
    <t>2. Travel &amp; Logistics</t>
  </si>
  <si>
    <t>3. Technology</t>
  </si>
  <si>
    <t>4. Survey Design &amp; Training</t>
  </si>
  <si>
    <t>5. Data &amp; Reporting</t>
  </si>
  <si>
    <t>6. PM &amp; Admin</t>
  </si>
  <si>
    <t>BASE TOTAL</t>
  </si>
  <si>
    <t>Contingency @ 10%</t>
  </si>
  <si>
    <t>GRAND TOTAL (rounded)</t>
  </si>
  <si>
    <t>PER HOUSEHOLD METRICS</t>
  </si>
  <si>
    <t>Per HH cost (all-in)</t>
  </si>
  <si>
    <t>Per visit cost</t>
  </si>
  <si>
    <t>Per HH without incentive</t>
  </si>
  <si>
    <t>TRANSPORTATION SURVEY – BUDGET SUMMARY</t>
  </si>
  <si>
    <t>KEY METRICS</t>
  </si>
  <si>
    <t>Total HH</t>
  </si>
  <si>
    <t>Total Visits</t>
  </si>
  <si>
    <t>Per HH (all-in)</t>
  </si>
  <si>
    <t>Grand Total</t>
  </si>
  <si>
    <t>2,000</t>
  </si>
  <si>
    <t>14,000</t>
  </si>
  <si>
    <t>500 × 4 cities</t>
  </si>
  <si>
    <t>2,000 × 7</t>
  </si>
  <si>
    <t>incl. all costs</t>
  </si>
  <si>
    <t>incl. 10% contingency</t>
  </si>
  <si>
    <t>SECTION-WISE BREAKUP</t>
  </si>
  <si>
    <t>Section</t>
  </si>
  <si>
    <t>% of Total</t>
  </si>
  <si>
    <t>Per HH (₹)</t>
  </si>
  <si>
    <t>Base Total</t>
  </si>
  <si>
    <t>100.0%</t>
  </si>
  <si>
    <t>10.0%</t>
  </si>
  <si>
    <t>Note* GST Will be Extra as applicable</t>
  </si>
  <si>
    <t>Note* GST Will be extra as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</si>
</sst>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9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i/>
      <sz val="9"/>
      <color rgb="FFFFFFFF"/>
      <name val="Arial"/>
      <charset val="1"/>
    </font>
    <font>
      <b/>
      <sz val="10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i/>
      <sz val="9"/>
      <color rgb="FF595959"/>
      <name val="Arial"/>
      <charset val="1"/>
    </font>
    <font>
      <b/>
      <sz val="9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FFFFFF"/>
      <name val="Arial"/>
      <charset val="1"/>
    </font>
    <font>
      <sz val="9"/>
      <color rgb="FF595959"/>
      <name val="Arial"/>
      <charset val="1"/>
    </font>
    <font>
      <b/>
      <sz val="12"/>
      <color rgb="FFFFFFFF"/>
      <name val="Arial"/>
      <charset val="1"/>
    </font>
    <font>
      <b/>
      <sz val="13"/>
      <color rgb="FFFFFFFF"/>
      <name val="Arial"/>
      <charset val="1"/>
    </font>
    <font>
      <b/>
      <sz val="10"/>
      <color rgb="FF2E5FAC"/>
      <name val="Arial"/>
      <charset val="1"/>
    </font>
    <font>
      <b/>
      <sz val="9"/>
      <color rgb="FF1F3864"/>
      <name val="Arial"/>
      <charset val="1"/>
    </font>
    <font>
      <b/>
      <sz val="16"/>
      <color rgb="FF2E5FAC"/>
      <name val="Arial"/>
      <charset val="1"/>
    </font>
    <font>
      <i/>
      <sz val="8"/>
      <color rgb="FF595959"/>
      <name val="Arial"/>
      <charset val="1"/>
    </font>
    <font>
      <i/>
      <sz val="9"/>
      <color rgb="FF375623"/>
      <name val="Arial"/>
      <charset val="1"/>
    </font>
    <font>
      <i/>
      <sz val="9"/>
      <color rgb="FF59595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7375E"/>
      </patternFill>
    </fill>
    <fill>
      <patternFill patternType="solid">
        <fgColor rgb="FF2E5FAC"/>
        <bgColor rgb="FF3366FF"/>
      </patternFill>
    </fill>
    <fill>
      <patternFill patternType="solid">
        <fgColor rgb="FF17375E"/>
        <bgColor rgb="FF1F3864"/>
      </patternFill>
    </fill>
    <fill>
      <patternFill patternType="solid">
        <fgColor rgb="FFF2F2F2"/>
        <bgColor rgb="FFEBF3FB"/>
      </patternFill>
    </fill>
    <fill>
      <patternFill patternType="solid">
        <fgColor rgb="FFFFFFFF"/>
        <bgColor rgb="FFF2F2F2"/>
      </patternFill>
    </fill>
    <fill>
      <patternFill patternType="solid">
        <fgColor rgb="FFFCE4D6"/>
        <bgColor rgb="FFF2F2F2"/>
      </patternFill>
    </fill>
    <fill>
      <patternFill patternType="solid">
        <fgColor rgb="FFEBF3FB"/>
        <bgColor rgb="FFF2F2F2"/>
      </patternFill>
    </fill>
    <fill>
      <patternFill patternType="solid">
        <fgColor rgb="FFC55A11"/>
        <bgColor rgb="FF993300"/>
      </patternFill>
    </fill>
    <fill>
      <patternFill patternType="solid">
        <fgColor rgb="FFD6E4F7"/>
        <bgColor rgb="FFDDDDDD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DDDDDD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horizontal="right" vertical="center"/>
    </xf>
    <xf numFmtId="164" fontId="7" fillId="5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3" fontId="5" fillId="6" borderId="2" xfId="0" applyNumberFormat="1" applyFont="1" applyFill="1" applyBorder="1" applyAlignment="1">
      <alignment horizontal="right" vertical="center"/>
    </xf>
    <xf numFmtId="164" fontId="7" fillId="6" borderId="2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right" vertical="center"/>
    </xf>
    <xf numFmtId="0" fontId="9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0" fillId="8" borderId="1" xfId="0" applyNumberFormat="1" applyFont="1" applyFill="1" applyBorder="1" applyAlignment="1">
      <alignment horizontal="right" vertical="center"/>
    </xf>
    <xf numFmtId="164" fontId="12" fillId="9" borderId="1" xfId="0" applyNumberFormat="1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horizontal="left" vertical="center"/>
    </xf>
    <xf numFmtId="164" fontId="13" fillId="8" borderId="2" xfId="0" applyNumberFormat="1" applyFont="1" applyFill="1" applyBorder="1" applyAlignment="1">
      <alignment horizontal="right" vertical="center"/>
    </xf>
    <xf numFmtId="0" fontId="5" fillId="10" borderId="2" xfId="0" applyFont="1" applyFill="1" applyBorder="1" applyAlignment="1">
      <alignment horizontal="left" vertical="center"/>
    </xf>
    <xf numFmtId="0" fontId="9" fillId="10" borderId="2" xfId="0" applyFont="1" applyFill="1" applyBorder="1" applyAlignment="1">
      <alignment horizontal="left" vertical="center"/>
    </xf>
    <xf numFmtId="164" fontId="13" fillId="10" borderId="2" xfId="0" applyNumberFormat="1" applyFont="1" applyFill="1" applyBorder="1" applyAlignment="1">
      <alignment horizontal="right" vertical="center"/>
    </xf>
    <xf numFmtId="0" fontId="14" fillId="8" borderId="1" xfId="0" applyFont="1" applyFill="1" applyBorder="1" applyAlignment="1">
      <alignment horizontal="center" vertical="center"/>
    </xf>
    <xf numFmtId="3" fontId="15" fillId="8" borderId="1" xfId="0" applyNumberFormat="1" applyFont="1" applyFill="1" applyBorder="1" applyAlignment="1">
      <alignment horizontal="center" vertical="center"/>
    </xf>
    <xf numFmtId="164" fontId="15" fillId="8" borderId="1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left" vertical="center"/>
    </xf>
    <xf numFmtId="0" fontId="9" fillId="9" borderId="1" xfId="0" applyFont="1" applyFill="1" applyBorder="1" applyAlignment="1">
      <alignment horizontal="left" vertical="center"/>
    </xf>
    <xf numFmtId="164" fontId="11" fillId="9" borderId="1" xfId="0" applyNumberFormat="1" applyFont="1" applyFill="1" applyBorder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8" fillId="6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BF3FB"/>
      <rgbColor rgb="FF660066"/>
      <rgbColor rgb="FFFF8080"/>
      <rgbColor rgb="FF2E5FAC"/>
      <rgbColor rgb="FFD6E4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C55A11"/>
      <rgbColor rgb="FF595959"/>
      <rgbColor rgb="FF969696"/>
      <rgbColor rgb="FF17375E"/>
      <rgbColor rgb="FF339966"/>
      <rgbColor rgb="FF003300"/>
      <rgbColor rgb="FF375623"/>
      <rgbColor rgb="FF993300"/>
      <rgbColor rgb="FF993366"/>
      <rgbColor rgb="FF333399"/>
      <rgbColor rgb="FF1F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showGridLines="0" tabSelected="1" zoomScaleNormal="100" workbookViewId="0">
      <selection activeCell="G6" sqref="G6"/>
    </sheetView>
  </sheetViews>
  <sheetFormatPr defaultColWidth="8.7109375" defaultRowHeight="15" x14ac:dyDescent="0.25"/>
  <cols>
    <col min="1" max="1" width="42" customWidth="1"/>
    <col min="2" max="2" width="24" customWidth="1"/>
    <col min="3" max="3" width="16" customWidth="1"/>
    <col min="4" max="4" width="18" customWidth="1"/>
  </cols>
  <sheetData>
    <row r="1" spans="1:7" ht="21.75" customHeight="1" x14ac:dyDescent="0.25">
      <c r="A1" s="51" t="s">
        <v>0</v>
      </c>
      <c r="B1" s="51"/>
      <c r="C1" s="51"/>
      <c r="D1" s="51"/>
    </row>
    <row r="2" spans="1:7" ht="13.5" customHeight="1" x14ac:dyDescent="0.25">
      <c r="A2" s="52" t="s">
        <v>1</v>
      </c>
      <c r="B2" s="52"/>
      <c r="C2" s="52"/>
      <c r="D2" s="52"/>
    </row>
    <row r="4" spans="1:7" ht="19.5" customHeight="1" x14ac:dyDescent="0.25">
      <c r="A4" s="49" t="s">
        <v>2</v>
      </c>
      <c r="B4" s="49"/>
      <c r="C4" s="49"/>
      <c r="D4" s="49"/>
    </row>
    <row r="5" spans="1:7" ht="18" customHeight="1" x14ac:dyDescent="0.25">
      <c r="A5" s="1" t="s">
        <v>3</v>
      </c>
      <c r="B5" s="1" t="s">
        <v>4</v>
      </c>
      <c r="C5" s="2" t="s">
        <v>5</v>
      </c>
      <c r="D5" s="3" t="s">
        <v>6</v>
      </c>
      <c r="G5">
        <f>14000/4</f>
        <v>3500</v>
      </c>
    </row>
    <row r="6" spans="1:7" ht="15.75" customHeight="1" x14ac:dyDescent="0.25">
      <c r="A6" s="4" t="s">
        <v>7</v>
      </c>
      <c r="B6" s="5" t="s">
        <v>8</v>
      </c>
      <c r="C6" s="6">
        <v>1500</v>
      </c>
      <c r="D6" s="7">
        <f>C6*20*90</f>
        <v>2700000</v>
      </c>
    </row>
    <row r="7" spans="1:7" ht="15.75" customHeight="1" x14ac:dyDescent="0.25">
      <c r="A7" s="8" t="s">
        <v>9</v>
      </c>
      <c r="B7" s="9" t="s">
        <v>10</v>
      </c>
      <c r="C7" s="10">
        <v>2000</v>
      </c>
      <c r="D7" s="11">
        <f>C7*4*90</f>
        <v>720000</v>
      </c>
    </row>
    <row r="8" spans="1:7" ht="15.75" customHeight="1" x14ac:dyDescent="0.25">
      <c r="A8" s="4" t="s">
        <v>11</v>
      </c>
      <c r="B8" s="5" t="s">
        <v>12</v>
      </c>
      <c r="C8" s="6">
        <v>2500</v>
      </c>
      <c r="D8" s="7">
        <f>C8*4*100</f>
        <v>1000000</v>
      </c>
    </row>
    <row r="9" spans="1:7" ht="15.75" customHeight="1" x14ac:dyDescent="0.25">
      <c r="A9" s="8" t="s">
        <v>13</v>
      </c>
      <c r="B9" s="9" t="s">
        <v>14</v>
      </c>
      <c r="C9" s="10">
        <v>700</v>
      </c>
      <c r="D9" s="7">
        <f>C9*4*50</f>
        <v>140000</v>
      </c>
    </row>
    <row r="10" spans="1:7" ht="19.5" customHeight="1" x14ac:dyDescent="0.25">
      <c r="A10" s="50" t="s">
        <v>15</v>
      </c>
      <c r="B10" s="50"/>
      <c r="C10" s="50"/>
      <c r="D10" s="12">
        <f>SUM(D6:D9)</f>
        <v>4560000</v>
      </c>
    </row>
    <row r="12" spans="1:7" ht="19.5" customHeight="1" x14ac:dyDescent="0.25">
      <c r="A12" s="49" t="s">
        <v>16</v>
      </c>
      <c r="B12" s="49"/>
      <c r="C12" s="49"/>
      <c r="D12" s="49"/>
    </row>
    <row r="13" spans="1:7" ht="18" customHeight="1" x14ac:dyDescent="0.25">
      <c r="A13" s="1" t="s">
        <v>3</v>
      </c>
      <c r="B13" s="1" t="s">
        <v>4</v>
      </c>
      <c r="C13" s="2" t="s">
        <v>5</v>
      </c>
      <c r="D13" s="3" t="s">
        <v>6</v>
      </c>
    </row>
    <row r="14" spans="1:7" ht="15.75" customHeight="1" x14ac:dyDescent="0.25">
      <c r="A14" s="4" t="s">
        <v>17</v>
      </c>
      <c r="B14" s="5" t="s">
        <v>8</v>
      </c>
      <c r="C14" s="6">
        <v>250</v>
      </c>
      <c r="D14" s="7">
        <f>C14*20*90</f>
        <v>450000</v>
      </c>
    </row>
    <row r="15" spans="1:7" ht="15.75" customHeight="1" x14ac:dyDescent="0.25">
      <c r="A15" s="8" t="s">
        <v>18</v>
      </c>
      <c r="B15" s="9" t="s">
        <v>10</v>
      </c>
      <c r="C15" s="10">
        <v>350</v>
      </c>
      <c r="D15" s="7">
        <f>C15*4*90</f>
        <v>126000</v>
      </c>
    </row>
    <row r="16" spans="1:7" ht="15.75" customHeight="1" x14ac:dyDescent="0.25">
      <c r="A16" s="4" t="s">
        <v>19</v>
      </c>
      <c r="B16" s="5" t="s">
        <v>20</v>
      </c>
      <c r="C16" s="6">
        <v>4500</v>
      </c>
      <c r="D16" s="7">
        <f>C16*4*4</f>
        <v>72000</v>
      </c>
    </row>
    <row r="17" spans="1:4" ht="15.75" customHeight="1" x14ac:dyDescent="0.25">
      <c r="A17" s="8" t="s">
        <v>21</v>
      </c>
      <c r="B17" s="9" t="s">
        <v>22</v>
      </c>
      <c r="C17" s="10">
        <v>5000</v>
      </c>
      <c r="D17" s="11">
        <f>C17*6</f>
        <v>30000</v>
      </c>
    </row>
    <row r="18" spans="1:4" ht="15.75" customHeight="1" x14ac:dyDescent="0.25">
      <c r="A18" s="4" t="s">
        <v>23</v>
      </c>
      <c r="B18" s="5" t="s">
        <v>14</v>
      </c>
      <c r="C18" s="6">
        <v>250</v>
      </c>
      <c r="D18" s="7">
        <f>C18*4*50</f>
        <v>50000</v>
      </c>
    </row>
    <row r="19" spans="1:4" ht="19.5" customHeight="1" x14ac:dyDescent="0.25">
      <c r="A19" s="50" t="s">
        <v>24</v>
      </c>
      <c r="B19" s="50"/>
      <c r="C19" s="50"/>
      <c r="D19" s="12">
        <f>SUM(D14:D18)</f>
        <v>728000</v>
      </c>
    </row>
    <row r="21" spans="1:4" ht="19.5" customHeight="1" x14ac:dyDescent="0.25">
      <c r="A21" s="49" t="s">
        <v>25</v>
      </c>
      <c r="B21" s="49"/>
      <c r="C21" s="49"/>
      <c r="D21" s="49"/>
    </row>
    <row r="22" spans="1:4" ht="18" customHeight="1" x14ac:dyDescent="0.25">
      <c r="A22" s="1" t="s">
        <v>3</v>
      </c>
      <c r="B22" s="1" t="s">
        <v>4</v>
      </c>
      <c r="C22" s="2" t="s">
        <v>5</v>
      </c>
      <c r="D22" s="3" t="s">
        <v>6</v>
      </c>
    </row>
    <row r="23" spans="1:4" ht="15.75" customHeight="1" x14ac:dyDescent="0.25">
      <c r="A23" s="4" t="s">
        <v>26</v>
      </c>
      <c r="B23" s="5" t="s">
        <v>27</v>
      </c>
      <c r="C23" s="6">
        <v>1500</v>
      </c>
      <c r="D23" s="7">
        <f>C23*20*4</f>
        <v>120000</v>
      </c>
    </row>
    <row r="24" spans="1:4" ht="15.75" customHeight="1" x14ac:dyDescent="0.25">
      <c r="A24" s="8" t="s">
        <v>28</v>
      </c>
      <c r="B24" s="9" t="s">
        <v>29</v>
      </c>
      <c r="C24" s="10">
        <v>0</v>
      </c>
      <c r="D24" s="11">
        <v>0</v>
      </c>
    </row>
    <row r="25" spans="1:4" ht="15.75" customHeight="1" x14ac:dyDescent="0.25">
      <c r="A25" s="4" t="s">
        <v>30</v>
      </c>
      <c r="B25" s="5" t="s">
        <v>31</v>
      </c>
      <c r="C25" s="13"/>
      <c r="D25" s="7">
        <v>35000</v>
      </c>
    </row>
    <row r="26" spans="1:4" ht="15.75" customHeight="1" x14ac:dyDescent="0.25">
      <c r="A26" s="8" t="s">
        <v>32</v>
      </c>
      <c r="B26" s="9" t="s">
        <v>33</v>
      </c>
      <c r="C26" s="10">
        <v>350</v>
      </c>
      <c r="D26" s="11">
        <f>C26*20*4</f>
        <v>28000</v>
      </c>
    </row>
    <row r="27" spans="1:4" ht="15.75" customHeight="1" x14ac:dyDescent="0.25">
      <c r="A27" s="4" t="s">
        <v>34</v>
      </c>
      <c r="B27" s="5" t="s">
        <v>35</v>
      </c>
      <c r="C27" s="6">
        <v>28</v>
      </c>
      <c r="D27" s="7">
        <f>C27*14000</f>
        <v>392000</v>
      </c>
    </row>
    <row r="28" spans="1:4" ht="15.75" customHeight="1" x14ac:dyDescent="0.25">
      <c r="A28" s="8" t="s">
        <v>36</v>
      </c>
      <c r="B28" s="9" t="s">
        <v>31</v>
      </c>
      <c r="C28" s="14"/>
      <c r="D28" s="11">
        <v>15000</v>
      </c>
    </row>
    <row r="29" spans="1:4" ht="15.75" customHeight="1" x14ac:dyDescent="0.25">
      <c r="A29" s="4" t="s">
        <v>37</v>
      </c>
      <c r="B29" s="5" t="s">
        <v>31</v>
      </c>
      <c r="C29" s="13"/>
      <c r="D29" s="7">
        <v>20000</v>
      </c>
    </row>
    <row r="30" spans="1:4" ht="19.5" customHeight="1" x14ac:dyDescent="0.25">
      <c r="A30" s="50" t="s">
        <v>38</v>
      </c>
      <c r="B30" s="50"/>
      <c r="C30" s="50"/>
      <c r="D30" s="12">
        <f>SUM(D23:D29)</f>
        <v>610000</v>
      </c>
    </row>
    <row r="32" spans="1:4" ht="19.5" customHeight="1" x14ac:dyDescent="0.25">
      <c r="A32" s="49" t="s">
        <v>39</v>
      </c>
      <c r="B32" s="49"/>
      <c r="C32" s="49"/>
      <c r="D32" s="49"/>
    </row>
    <row r="33" spans="1:4" ht="18" customHeight="1" x14ac:dyDescent="0.25">
      <c r="A33" s="1" t="s">
        <v>3</v>
      </c>
      <c r="B33" s="1" t="s">
        <v>4</v>
      </c>
      <c r="C33" s="2" t="s">
        <v>5</v>
      </c>
      <c r="D33" s="3" t="s">
        <v>6</v>
      </c>
    </row>
    <row r="34" spans="1:4" ht="15.75" customHeight="1" x14ac:dyDescent="0.25">
      <c r="A34" s="4" t="s">
        <v>40</v>
      </c>
      <c r="B34" s="5" t="s">
        <v>31</v>
      </c>
      <c r="C34" s="13"/>
      <c r="D34" s="7">
        <v>50000</v>
      </c>
    </row>
    <row r="35" spans="1:4" ht="15.75" customHeight="1" x14ac:dyDescent="0.25">
      <c r="A35" s="8" t="s">
        <v>41</v>
      </c>
      <c r="B35" s="58" t="s">
        <v>42</v>
      </c>
      <c r="C35" s="10">
        <v>22000</v>
      </c>
      <c r="D35" s="11">
        <f>C35*4</f>
        <v>88000</v>
      </c>
    </row>
    <row r="36" spans="1:4" ht="15.75" customHeight="1" x14ac:dyDescent="0.25">
      <c r="A36" s="4" t="s">
        <v>43</v>
      </c>
      <c r="B36" s="5" t="s">
        <v>44</v>
      </c>
      <c r="C36" s="6">
        <v>450</v>
      </c>
      <c r="D36" s="7">
        <f>C36*20*2</f>
        <v>18000</v>
      </c>
    </row>
    <row r="37" spans="1:4" ht="15.75" customHeight="1" x14ac:dyDescent="0.25">
      <c r="A37" s="8" t="s">
        <v>45</v>
      </c>
      <c r="B37" s="9" t="s">
        <v>46</v>
      </c>
      <c r="C37" s="10">
        <v>5000</v>
      </c>
      <c r="D37" s="11">
        <f>C37*4</f>
        <v>20000</v>
      </c>
    </row>
    <row r="38" spans="1:4" ht="15.75" customHeight="1" x14ac:dyDescent="0.25">
      <c r="A38" s="4" t="s">
        <v>47</v>
      </c>
      <c r="B38" s="5" t="s">
        <v>31</v>
      </c>
      <c r="C38" s="13"/>
      <c r="D38" s="7">
        <v>25000</v>
      </c>
    </row>
    <row r="39" spans="1:4" ht="19.5" customHeight="1" x14ac:dyDescent="0.25">
      <c r="A39" s="50" t="s">
        <v>48</v>
      </c>
      <c r="B39" s="50"/>
      <c r="C39" s="50"/>
      <c r="D39" s="12">
        <f>SUM(D34:D38)</f>
        <v>201000</v>
      </c>
    </row>
    <row r="41" spans="1:4" ht="19.5" customHeight="1" x14ac:dyDescent="0.25">
      <c r="A41" s="49" t="s">
        <v>49</v>
      </c>
      <c r="B41" s="49"/>
      <c r="C41" s="49"/>
      <c r="D41" s="49"/>
    </row>
    <row r="42" spans="1:4" ht="18" customHeight="1" x14ac:dyDescent="0.25">
      <c r="A42" s="1" t="s">
        <v>3</v>
      </c>
      <c r="B42" s="1" t="s">
        <v>4</v>
      </c>
      <c r="C42" s="2" t="s">
        <v>5</v>
      </c>
      <c r="D42" s="3" t="s">
        <v>6</v>
      </c>
    </row>
    <row r="43" spans="1:4" ht="15.75" customHeight="1" x14ac:dyDescent="0.25">
      <c r="A43" s="4" t="s">
        <v>50</v>
      </c>
      <c r="B43" s="5" t="s">
        <v>51</v>
      </c>
      <c r="C43" s="6">
        <v>15</v>
      </c>
      <c r="D43" s="7">
        <f>C43*14000</f>
        <v>210000</v>
      </c>
    </row>
    <row r="44" spans="1:4" ht="15.75" customHeight="1" x14ac:dyDescent="0.25">
      <c r="A44" s="8" t="s">
        <v>52</v>
      </c>
      <c r="B44" s="9" t="s">
        <v>31</v>
      </c>
      <c r="C44" s="14"/>
      <c r="D44" s="11">
        <v>60000</v>
      </c>
    </row>
    <row r="45" spans="1:4" ht="15.75" customHeight="1" x14ac:dyDescent="0.25">
      <c r="A45" s="4" t="s">
        <v>53</v>
      </c>
      <c r="B45" s="5" t="s">
        <v>31</v>
      </c>
      <c r="C45" s="13"/>
      <c r="D45" s="7">
        <v>70000</v>
      </c>
    </row>
    <row r="46" spans="1:4" ht="15.75" customHeight="1" x14ac:dyDescent="0.25">
      <c r="A46" s="8" t="s">
        <v>54</v>
      </c>
      <c r="B46" s="9" t="s">
        <v>55</v>
      </c>
      <c r="C46" s="10">
        <v>18000</v>
      </c>
      <c r="D46" s="11">
        <f>C46*5</f>
        <v>90000</v>
      </c>
    </row>
    <row r="47" spans="1:4" ht="15.75" customHeight="1" x14ac:dyDescent="0.25">
      <c r="A47" s="4" t="s">
        <v>56</v>
      </c>
      <c r="B47" s="5" t="s">
        <v>57</v>
      </c>
      <c r="C47" s="6">
        <v>450</v>
      </c>
      <c r="D47" s="7">
        <f>C47*100</f>
        <v>45000</v>
      </c>
    </row>
    <row r="48" spans="1:4" ht="19.5" customHeight="1" x14ac:dyDescent="0.25">
      <c r="A48" s="50" t="s">
        <v>58</v>
      </c>
      <c r="B48" s="50"/>
      <c r="C48" s="50"/>
      <c r="D48" s="12">
        <f>SUM(D43:D47)</f>
        <v>475000</v>
      </c>
    </row>
    <row r="50" spans="1:4" ht="19.5" customHeight="1" x14ac:dyDescent="0.25">
      <c r="A50" s="49" t="s">
        <v>59</v>
      </c>
      <c r="B50" s="49"/>
      <c r="C50" s="49"/>
      <c r="D50" s="49"/>
    </row>
    <row r="51" spans="1:4" ht="18" customHeight="1" x14ac:dyDescent="0.25">
      <c r="A51" s="1" t="s">
        <v>3</v>
      </c>
      <c r="B51" s="1" t="s">
        <v>4</v>
      </c>
      <c r="C51" s="2" t="s">
        <v>5</v>
      </c>
      <c r="D51" s="3" t="s">
        <v>6</v>
      </c>
    </row>
    <row r="52" spans="1:4" ht="15.75" customHeight="1" x14ac:dyDescent="0.25">
      <c r="A52" s="4" t="s">
        <v>60</v>
      </c>
      <c r="B52" s="5" t="s">
        <v>61</v>
      </c>
      <c r="C52" s="6">
        <v>58000</v>
      </c>
      <c r="D52" s="7">
        <f>C52*5</f>
        <v>290000</v>
      </c>
    </row>
    <row r="53" spans="1:4" ht="15.75" customHeight="1" x14ac:dyDescent="0.25">
      <c r="A53" s="8" t="s">
        <v>62</v>
      </c>
      <c r="B53" s="9" t="s">
        <v>63</v>
      </c>
      <c r="C53" s="10">
        <v>8000</v>
      </c>
      <c r="D53" s="11">
        <f>C53*5</f>
        <v>40000</v>
      </c>
    </row>
    <row r="54" spans="1:4" ht="15.75" customHeight="1" x14ac:dyDescent="0.25">
      <c r="A54" s="4" t="s">
        <v>64</v>
      </c>
      <c r="B54" s="5" t="s">
        <v>65</v>
      </c>
      <c r="C54" s="6">
        <v>30</v>
      </c>
      <c r="D54" s="7">
        <f>C54*14000</f>
        <v>420000</v>
      </c>
    </row>
    <row r="55" spans="1:4" ht="19.5" customHeight="1" x14ac:dyDescent="0.25">
      <c r="A55" s="50" t="s">
        <v>66</v>
      </c>
      <c r="B55" s="50"/>
      <c r="C55" s="50"/>
      <c r="D55" s="12">
        <f>SUM(D52:D54)</f>
        <v>750000</v>
      </c>
    </row>
    <row r="57" spans="1:4" ht="19.5" customHeight="1" x14ac:dyDescent="0.25">
      <c r="A57" s="49" t="s">
        <v>67</v>
      </c>
      <c r="B57" s="49"/>
      <c r="C57" s="49"/>
      <c r="D57" s="49"/>
    </row>
    <row r="58" spans="1:4" ht="15.75" customHeight="1" x14ac:dyDescent="0.25">
      <c r="A58" s="4" t="s">
        <v>68</v>
      </c>
      <c r="B58" s="15"/>
      <c r="C58" s="15"/>
      <c r="D58" s="16">
        <f>D10</f>
        <v>4560000</v>
      </c>
    </row>
    <row r="59" spans="1:4" ht="15.75" customHeight="1" x14ac:dyDescent="0.25">
      <c r="A59" s="8" t="s">
        <v>69</v>
      </c>
      <c r="B59" s="17"/>
      <c r="C59" s="17"/>
      <c r="D59" s="18">
        <f>D19</f>
        <v>728000</v>
      </c>
    </row>
    <row r="60" spans="1:4" ht="15.75" customHeight="1" x14ac:dyDescent="0.25">
      <c r="A60" s="4" t="s">
        <v>70</v>
      </c>
      <c r="B60" s="15"/>
      <c r="C60" s="15"/>
      <c r="D60" s="16">
        <f>D30</f>
        <v>610000</v>
      </c>
    </row>
    <row r="61" spans="1:4" ht="15.75" customHeight="1" x14ac:dyDescent="0.25">
      <c r="A61" s="8" t="s">
        <v>71</v>
      </c>
      <c r="B61" s="17"/>
      <c r="C61" s="17"/>
      <c r="D61" s="18">
        <f>D39</f>
        <v>201000</v>
      </c>
    </row>
    <row r="62" spans="1:4" ht="15.75" customHeight="1" x14ac:dyDescent="0.25">
      <c r="A62" s="4" t="s">
        <v>72</v>
      </c>
      <c r="B62" s="15"/>
      <c r="C62" s="15"/>
      <c r="D62" s="16">
        <f>D48</f>
        <v>475000</v>
      </c>
    </row>
    <row r="63" spans="1:4" ht="15.75" customHeight="1" x14ac:dyDescent="0.25">
      <c r="A63" s="8" t="s">
        <v>73</v>
      </c>
      <c r="B63" s="17"/>
      <c r="C63" s="17"/>
      <c r="D63" s="18">
        <f>D55</f>
        <v>750000</v>
      </c>
    </row>
    <row r="64" spans="1:4" ht="21.75" customHeight="1" x14ac:dyDescent="0.25">
      <c r="A64" s="45" t="s">
        <v>74</v>
      </c>
      <c r="B64" s="45"/>
      <c r="C64" s="45"/>
      <c r="D64" s="19">
        <f>SUM(D58:D63)</f>
        <v>7324000</v>
      </c>
    </row>
    <row r="65" spans="1:4" ht="15.75" customHeight="1" x14ac:dyDescent="0.25">
      <c r="A65" s="46" t="s">
        <v>75</v>
      </c>
      <c r="B65" s="46"/>
      <c r="C65" s="46"/>
      <c r="D65" s="20">
        <f>D64*0.1</f>
        <v>732400</v>
      </c>
    </row>
    <row r="66" spans="1:4" ht="25.5" customHeight="1" x14ac:dyDescent="0.25">
      <c r="A66" s="47" t="s">
        <v>76</v>
      </c>
      <c r="B66" s="47"/>
      <c r="C66" s="47"/>
      <c r="D66" s="21">
        <f>ROUND(D64+D65,-3)</f>
        <v>8056000</v>
      </c>
    </row>
    <row r="67" spans="1:4" x14ac:dyDescent="0.25">
      <c r="A67" t="s">
        <v>100</v>
      </c>
    </row>
    <row r="68" spans="1:4" ht="18" customHeight="1" x14ac:dyDescent="0.25">
      <c r="A68" s="48" t="s">
        <v>77</v>
      </c>
      <c r="B68" s="48"/>
      <c r="C68" s="48"/>
      <c r="D68" s="48"/>
    </row>
    <row r="69" spans="1:4" ht="18" customHeight="1" x14ac:dyDescent="0.25">
      <c r="A69" s="22" t="s">
        <v>78</v>
      </c>
      <c r="B69" s="23"/>
      <c r="C69" s="23"/>
      <c r="D69" s="24">
        <f>D66/2000</f>
        <v>4028</v>
      </c>
    </row>
    <row r="70" spans="1:4" ht="18" customHeight="1" x14ac:dyDescent="0.25">
      <c r="A70" s="25" t="s">
        <v>79</v>
      </c>
      <c r="B70" s="26"/>
      <c r="C70" s="26"/>
      <c r="D70" s="27">
        <f>D66/14000</f>
        <v>575.42857142857144</v>
      </c>
    </row>
    <row r="71" spans="1:4" ht="18" customHeight="1" x14ac:dyDescent="0.25">
      <c r="A71" s="22" t="s">
        <v>80</v>
      </c>
      <c r="B71" s="23"/>
      <c r="C71" s="23"/>
      <c r="D71" s="24">
        <f>(D66-14000*30)/2000</f>
        <v>3818</v>
      </c>
    </row>
  </sheetData>
  <mergeCells count="19">
    <mergeCell ref="A1:D1"/>
    <mergeCell ref="A2:D2"/>
    <mergeCell ref="A4:D4"/>
    <mergeCell ref="A10:C10"/>
    <mergeCell ref="A12:D12"/>
    <mergeCell ref="A19:C19"/>
    <mergeCell ref="A21:D21"/>
    <mergeCell ref="A30:C30"/>
    <mergeCell ref="A32:D32"/>
    <mergeCell ref="A39:C39"/>
    <mergeCell ref="A64:C64"/>
    <mergeCell ref="A65:C65"/>
    <mergeCell ref="A66:C66"/>
    <mergeCell ref="A68:D68"/>
    <mergeCell ref="A41:D41"/>
    <mergeCell ref="A48:C48"/>
    <mergeCell ref="A50:D50"/>
    <mergeCell ref="A55:C55"/>
    <mergeCell ref="A57:D57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showGridLines="0" topLeftCell="A4" zoomScaleNormal="100" workbookViewId="0">
      <selection activeCell="F12" sqref="F12"/>
    </sheetView>
  </sheetViews>
  <sheetFormatPr defaultColWidth="8.7109375" defaultRowHeight="15" x14ac:dyDescent="0.25"/>
  <cols>
    <col min="1" max="1" width="36" customWidth="1"/>
    <col min="2" max="2" width="20" customWidth="1"/>
    <col min="3" max="3" width="16" customWidth="1"/>
    <col min="4" max="4" width="17.140625" bestFit="1" customWidth="1"/>
  </cols>
  <sheetData>
    <row r="1" spans="1:4" ht="30" customHeight="1" x14ac:dyDescent="0.25">
      <c r="A1" s="55" t="s">
        <v>81</v>
      </c>
      <c r="B1" s="55"/>
      <c r="C1" s="55"/>
      <c r="D1" s="55"/>
    </row>
    <row r="2" spans="1:4" ht="15.75" customHeight="1" x14ac:dyDescent="0.25">
      <c r="A2" s="56" t="s">
        <v>82</v>
      </c>
      <c r="B2" s="56"/>
      <c r="C2" s="56"/>
      <c r="D2" s="56"/>
    </row>
    <row r="3" spans="1:4" ht="19.5" customHeight="1" x14ac:dyDescent="0.25">
      <c r="A3" s="28" t="s">
        <v>83</v>
      </c>
      <c r="B3" s="28" t="s">
        <v>84</v>
      </c>
      <c r="C3" s="28" t="s">
        <v>85</v>
      </c>
      <c r="D3" s="28" t="s">
        <v>86</v>
      </c>
    </row>
    <row r="4" spans="1:4" ht="36" customHeight="1" x14ac:dyDescent="0.25">
      <c r="A4" s="29" t="s">
        <v>87</v>
      </c>
      <c r="B4" s="29" t="s">
        <v>88</v>
      </c>
      <c r="C4" s="30">
        <f>ROUND('Detailed Budget'!D66/2000,0)</f>
        <v>4028</v>
      </c>
      <c r="D4" s="30">
        <f>'Detailed Budget'!D66</f>
        <v>8056000</v>
      </c>
    </row>
    <row r="5" spans="1:4" ht="13.5" customHeight="1" x14ac:dyDescent="0.25">
      <c r="A5" s="31" t="s">
        <v>89</v>
      </c>
      <c r="B5" s="31" t="s">
        <v>90</v>
      </c>
      <c r="C5" s="31" t="s">
        <v>91</v>
      </c>
      <c r="D5" s="31" t="s">
        <v>92</v>
      </c>
    </row>
    <row r="7" spans="1:4" ht="18" customHeight="1" x14ac:dyDescent="0.25">
      <c r="A7" s="48" t="s">
        <v>93</v>
      </c>
      <c r="B7" s="48"/>
      <c r="C7" s="48"/>
      <c r="D7" s="48"/>
    </row>
    <row r="8" spans="1:4" ht="18" customHeight="1" x14ac:dyDescent="0.25">
      <c r="A8" s="1" t="s">
        <v>94</v>
      </c>
      <c r="B8" s="3" t="s">
        <v>6</v>
      </c>
      <c r="C8" s="2" t="s">
        <v>95</v>
      </c>
      <c r="D8" s="3" t="s">
        <v>96</v>
      </c>
    </row>
    <row r="9" spans="1:4" ht="15.75" customHeight="1" x14ac:dyDescent="0.25">
      <c r="A9" s="4" t="s">
        <v>68</v>
      </c>
      <c r="B9" s="16">
        <f>'Detailed Budget'!D10</f>
        <v>4560000</v>
      </c>
      <c r="C9" s="32">
        <f>'Detailed Budget'!D10/'Detailed Budget'!D64</f>
        <v>0.62261059530311302</v>
      </c>
      <c r="D9" s="16">
        <f>'Detailed Budget'!D10/2000</f>
        <v>2280</v>
      </c>
    </row>
    <row r="10" spans="1:4" ht="15.75" customHeight="1" x14ac:dyDescent="0.25">
      <c r="A10" s="8" t="s">
        <v>69</v>
      </c>
      <c r="B10" s="18">
        <f>'Detailed Budget'!D19</f>
        <v>728000</v>
      </c>
      <c r="C10" s="33">
        <f>'Detailed Budget'!D19/'Detailed Budget'!D64</f>
        <v>9.9399235390496998E-2</v>
      </c>
      <c r="D10" s="18">
        <f>'Detailed Budget'!D19/2000</f>
        <v>364</v>
      </c>
    </row>
    <row r="11" spans="1:4" ht="15.75" customHeight="1" x14ac:dyDescent="0.25">
      <c r="A11" s="4" t="s">
        <v>70</v>
      </c>
      <c r="B11" s="16">
        <f>'Detailed Budget'!D30</f>
        <v>610000</v>
      </c>
      <c r="C11" s="32">
        <f>'Detailed Budget'!D30/'Detailed Budget'!D64</f>
        <v>8.3287820862916445E-2</v>
      </c>
      <c r="D11" s="16">
        <f>'Detailed Budget'!D30/2000</f>
        <v>305</v>
      </c>
    </row>
    <row r="12" spans="1:4" ht="15.75" customHeight="1" x14ac:dyDescent="0.25">
      <c r="A12" s="8" t="s">
        <v>71</v>
      </c>
      <c r="B12" s="18">
        <f>'Detailed Budget'!D39</f>
        <v>201000</v>
      </c>
      <c r="C12" s="33">
        <f>'Detailed Budget'!D39/'Detailed Budget'!D64</f>
        <v>2.7444019661387219E-2</v>
      </c>
      <c r="D12" s="18">
        <f>'Detailed Budget'!D39/2000</f>
        <v>100.5</v>
      </c>
    </row>
    <row r="13" spans="1:4" ht="15.75" customHeight="1" x14ac:dyDescent="0.25">
      <c r="A13" s="4" t="s">
        <v>72</v>
      </c>
      <c r="B13" s="16">
        <f>'Detailed Budget'!D48</f>
        <v>475000</v>
      </c>
      <c r="C13" s="32">
        <f>'Detailed Budget'!D48/'Detailed Budget'!D64</f>
        <v>6.4855270344074276E-2</v>
      </c>
      <c r="D13" s="16">
        <f>'Detailed Budget'!D48/2000</f>
        <v>237.5</v>
      </c>
    </row>
    <row r="14" spans="1:4" ht="15.75" customHeight="1" x14ac:dyDescent="0.25">
      <c r="A14" s="8" t="s">
        <v>73</v>
      </c>
      <c r="B14" s="18">
        <f>'Detailed Budget'!D55</f>
        <v>750000</v>
      </c>
      <c r="C14" s="33">
        <f>'Detailed Budget'!D55/'Detailed Budget'!D64</f>
        <v>0.10240305843801202</v>
      </c>
      <c r="D14" s="18">
        <f>'Detailed Budget'!D55/2000</f>
        <v>375</v>
      </c>
    </row>
    <row r="15" spans="1:4" ht="19.5" customHeight="1" x14ac:dyDescent="0.25">
      <c r="A15" s="34" t="s">
        <v>97</v>
      </c>
      <c r="B15" s="35">
        <f>'Detailed Budget'!D64</f>
        <v>7324000</v>
      </c>
      <c r="C15" s="36" t="s">
        <v>98</v>
      </c>
      <c r="D15" s="37">
        <f>'Detailed Budget'!D64/2000</f>
        <v>3662</v>
      </c>
    </row>
    <row r="16" spans="1:4" ht="15.75" customHeight="1" x14ac:dyDescent="0.25">
      <c r="A16" s="38" t="s">
        <v>75</v>
      </c>
      <c r="B16" s="20">
        <f>'Detailed Budget'!D65</f>
        <v>732400</v>
      </c>
      <c r="C16" s="39" t="s">
        <v>99</v>
      </c>
      <c r="D16" s="20">
        <f>'Detailed Budget'!D65/2000</f>
        <v>366.2</v>
      </c>
    </row>
    <row r="17" spans="1:4" ht="25.5" customHeight="1" x14ac:dyDescent="0.25">
      <c r="A17" s="40" t="s">
        <v>67</v>
      </c>
      <c r="B17" s="21">
        <f>'Detailed Budget'!D66</f>
        <v>8056000</v>
      </c>
      <c r="C17" s="41"/>
      <c r="D17" s="42">
        <f>'Detailed Budget'!D66/2000</f>
        <v>4028</v>
      </c>
    </row>
    <row r="18" spans="1:4" x14ac:dyDescent="0.25">
      <c r="A18" t="s">
        <v>101</v>
      </c>
    </row>
    <row r="19" spans="1:4" ht="18" customHeight="1" x14ac:dyDescent="0.25">
      <c r="A19" s="57"/>
      <c r="B19" s="57"/>
      <c r="C19" s="57"/>
      <c r="D19" s="57"/>
    </row>
    <row r="20" spans="1:4" ht="15" customHeight="1" x14ac:dyDescent="0.25">
      <c r="A20" s="43"/>
      <c r="B20" s="53"/>
      <c r="C20" s="53"/>
      <c r="D20" s="53"/>
    </row>
    <row r="21" spans="1:4" ht="15" customHeight="1" x14ac:dyDescent="0.25">
      <c r="A21" s="44"/>
      <c r="B21" s="54"/>
      <c r="C21" s="54"/>
      <c r="D21" s="54"/>
    </row>
    <row r="22" spans="1:4" ht="15" customHeight="1" x14ac:dyDescent="0.25">
      <c r="A22" s="43"/>
      <c r="B22" s="53"/>
      <c r="C22" s="53"/>
      <c r="D22" s="53"/>
    </row>
    <row r="23" spans="1:4" ht="15" customHeight="1" x14ac:dyDescent="0.25">
      <c r="A23" s="44"/>
      <c r="B23" s="54"/>
      <c r="C23" s="54"/>
      <c r="D23" s="54"/>
    </row>
    <row r="24" spans="1:4" ht="15" customHeight="1" x14ac:dyDescent="0.25">
      <c r="A24" s="43"/>
      <c r="B24" s="53"/>
      <c r="C24" s="53"/>
      <c r="D24" s="53"/>
    </row>
    <row r="25" spans="1:4" ht="15" customHeight="1" x14ac:dyDescent="0.25">
      <c r="A25" s="44"/>
      <c r="B25" s="54"/>
      <c r="C25" s="54"/>
      <c r="D25" s="54"/>
    </row>
    <row r="26" spans="1:4" ht="15" customHeight="1" x14ac:dyDescent="0.25">
      <c r="A26" s="43"/>
      <c r="B26" s="53"/>
      <c r="C26" s="53"/>
      <c r="D26" s="53"/>
    </row>
    <row r="27" spans="1:4" ht="15" customHeight="1" x14ac:dyDescent="0.25">
      <c r="A27" s="44"/>
      <c r="B27" s="54"/>
      <c r="C27" s="54"/>
      <c r="D27" s="54"/>
    </row>
    <row r="28" spans="1:4" ht="15" customHeight="1" x14ac:dyDescent="0.25">
      <c r="A28" s="43"/>
      <c r="B28" s="53"/>
      <c r="C28" s="53"/>
      <c r="D28" s="53"/>
    </row>
  </sheetData>
  <mergeCells count="13">
    <mergeCell ref="A1:D1"/>
    <mergeCell ref="A2:D2"/>
    <mergeCell ref="A7:D7"/>
    <mergeCell ref="A19:D19"/>
    <mergeCell ref="B20:D20"/>
    <mergeCell ref="B26:D26"/>
    <mergeCell ref="B27:D27"/>
    <mergeCell ref="B28:D28"/>
    <mergeCell ref="B21:D21"/>
    <mergeCell ref="B22:D22"/>
    <mergeCell ref="B23:D23"/>
    <mergeCell ref="B24:D24"/>
    <mergeCell ref="B25:D2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 Budget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Dipanshi pal</cp:lastModifiedBy>
  <cp:revision>0</cp:revision>
  <dcterms:created xsi:type="dcterms:W3CDTF">2026-05-09T12:31:03Z</dcterms:created>
  <dcterms:modified xsi:type="dcterms:W3CDTF">2026-05-09T16:00:06Z</dcterms:modified>
  <dc:language>en-US</dc:language>
</cp:coreProperties>
</file>